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ber\OneDrive\Desktop\"/>
    </mc:Choice>
  </mc:AlternateContent>
  <xr:revisionPtr revIDLastSave="0" documentId="13_ncr:1_{08653BC7-FAA8-48AC-8713-C7783A1E036E}" xr6:coauthVersionLast="47" xr6:coauthVersionMax="47" xr10:uidLastSave="{00000000-0000-0000-0000-000000000000}"/>
  <bookViews>
    <workbookView xWindow="-96" yWindow="-96" windowWidth="23232" windowHeight="13152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B30" i="1" l="1"/>
  <c r="H23" i="1" l="1"/>
  <c r="H4" i="1"/>
  <c r="H3" i="1"/>
  <c r="B22" i="1"/>
  <c r="H6" i="1" l="1"/>
  <c r="H14" i="1"/>
  <c r="H19" i="1" s="1"/>
  <c r="B14" i="1"/>
  <c r="B23" i="1" s="1"/>
  <c r="B24" i="1" s="1"/>
  <c r="H8" i="1" l="1"/>
  <c r="H9" i="1" s="1"/>
  <c r="B15" i="1"/>
  <c r="H25" i="1" l="1"/>
  <c r="H27" i="1" s="1"/>
  <c r="H28" i="1" s="1"/>
</calcChain>
</file>

<file path=xl/sharedStrings.xml><?xml version="1.0" encoding="utf-8"?>
<sst xmlns="http://schemas.openxmlformats.org/spreadsheetml/2006/main" count="63" uniqueCount="61">
  <si>
    <t>Property Address</t>
  </si>
  <si>
    <t>Purchase Price</t>
  </si>
  <si>
    <t>Tax Appraisal</t>
  </si>
  <si>
    <t>Income Information - Monthly</t>
  </si>
  <si>
    <t>Monthly Rent</t>
  </si>
  <si>
    <t>City Taxes</t>
  </si>
  <si>
    <t>County Taxes</t>
  </si>
  <si>
    <t>Monthly Cash Flow</t>
  </si>
  <si>
    <t>Financing Information</t>
  </si>
  <si>
    <t>Down Payment</t>
  </si>
  <si>
    <t>Closing Costs(Estimated)</t>
  </si>
  <si>
    <t>Interest Rate</t>
  </si>
  <si>
    <t>Loan Terms(in months)</t>
  </si>
  <si>
    <t>Monthly Net Positive Cash Flow</t>
  </si>
  <si>
    <t>Cash on Cash Return</t>
  </si>
  <si>
    <t>Monthly Payment(P &amp; I)</t>
  </si>
  <si>
    <t>Loan Amount</t>
  </si>
  <si>
    <t>Property Cost</t>
  </si>
  <si>
    <t>Insurance(Estimated)</t>
  </si>
  <si>
    <t>Total Estimated Cash Costs</t>
  </si>
  <si>
    <t>Mortgage Amount</t>
  </si>
  <si>
    <t>Cash on Cash Return - 10 Year</t>
  </si>
  <si>
    <t>Management Fee(10%)</t>
  </si>
  <si>
    <t>Huge Cash Flow</t>
  </si>
  <si>
    <t>Purchase price</t>
  </si>
  <si>
    <t>Estimated Down Payment</t>
  </si>
  <si>
    <t>Loan Amount Needed</t>
  </si>
  <si>
    <t>Origination Fee</t>
  </si>
  <si>
    <t>Monthly Payment</t>
  </si>
  <si>
    <t>Number of Monthly Payments Needed</t>
  </si>
  <si>
    <t>Total Estimated Hard Money Holding Cost For Project</t>
  </si>
  <si>
    <t>Origination Fee in Points</t>
  </si>
  <si>
    <t>Loan Fee</t>
  </si>
  <si>
    <t>Attorney Fee and Doc Prep</t>
  </si>
  <si>
    <t>Estimated Tax Prorations</t>
  </si>
  <si>
    <t>Transfer/Title Tax and Misc</t>
  </si>
  <si>
    <t>Annual Insurance Premium</t>
  </si>
  <si>
    <t>Total Back End Refinance Costs*</t>
  </si>
  <si>
    <t>*Note this is an estimation!  Do YOUR Due Diligence Before making any purchase!</t>
  </si>
  <si>
    <t>Project Total Cost</t>
  </si>
  <si>
    <t>Front End Closing Costs</t>
  </si>
  <si>
    <t>Hard Money Costs(if Needed)</t>
  </si>
  <si>
    <t>Estimated Years For Down Payment Recapture</t>
  </si>
  <si>
    <t>Back End Refinance Estimation(If Using Financing)</t>
  </si>
  <si>
    <t>Hard Money Calculator(If Using Private Financing)</t>
  </si>
  <si>
    <t>Total Estimated Out Of Pocket Costs Including Principal Down Payment Not Including principal Reduction</t>
  </si>
  <si>
    <t>We Pay</t>
  </si>
  <si>
    <t>30 year amortization - Assumes 80% refinance</t>
  </si>
  <si>
    <t>Estimated Out of Pocket Cash</t>
  </si>
  <si>
    <t>Hard Money For 60 Days</t>
  </si>
  <si>
    <t>Purchase Closing Costs</t>
  </si>
  <si>
    <t>Down Payment*</t>
  </si>
  <si>
    <t>Loan Refinance(Estimated)</t>
  </si>
  <si>
    <t>Refinance Costs(If Needed - Estimated)</t>
  </si>
  <si>
    <t>Needs to be contested</t>
  </si>
  <si>
    <t>Estimated new tax assessments coming taxes should drop</t>
  </si>
  <si>
    <t>Section 8 up to $1650(depends on voucher)</t>
  </si>
  <si>
    <t>Range $1195 - $1395</t>
  </si>
  <si>
    <t>2687 Overton Crossing</t>
  </si>
  <si>
    <t>Memphis, Tennessee 38127</t>
  </si>
  <si>
    <t>Estimated ARV TBD 140k by Appraiser THIS IS AN ESTIMATE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</si>
</sst>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164" formatCode="&quot;$&quot;#,##0.00"/>
    <numFmt numFmtId="165" formatCode="&quot;$&quot;#,##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u val="double"/>
      <sz val="16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164" fontId="0" fillId="0" borderId="0" xfId="0" applyNumberFormat="1" applyAlignment="1">
      <alignment horizontal="center" vertical="center"/>
    </xf>
    <xf numFmtId="164" fontId="0" fillId="2" borderId="6" xfId="0" applyNumberFormat="1" applyFill="1" applyBorder="1" applyAlignment="1">
      <alignment horizontal="center" vertical="center"/>
    </xf>
    <xf numFmtId="164" fontId="0" fillId="2" borderId="7" xfId="0" applyNumberForma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6" fontId="2" fillId="2" borderId="7" xfId="0" applyNumberFormat="1" applyFont="1" applyFill="1" applyBorder="1" applyAlignment="1">
      <alignment horizontal="center" vertical="center" wrapText="1" shrinkToFit="1"/>
    </xf>
    <xf numFmtId="164" fontId="2" fillId="2" borderId="7" xfId="0" applyNumberFormat="1" applyFont="1" applyFill="1" applyBorder="1" applyAlignment="1">
      <alignment horizontal="center" vertical="center" wrapText="1" shrinkToFit="1"/>
    </xf>
    <xf numFmtId="10" fontId="0" fillId="2" borderId="7" xfId="0" applyNumberFormat="1" applyFill="1" applyBorder="1" applyAlignment="1">
      <alignment horizontal="center" vertical="center"/>
    </xf>
    <xf numFmtId="164" fontId="0" fillId="5" borderId="2" xfId="0" applyNumberForma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5" borderId="8" xfId="0" applyFont="1" applyFill="1" applyBorder="1"/>
    <xf numFmtId="0" fontId="0" fillId="0" borderId="0" xfId="0" applyAlignment="1">
      <alignment horizontal="center"/>
    </xf>
    <xf numFmtId="0" fontId="0" fillId="7" borderId="4" xfId="0" applyFill="1" applyBorder="1"/>
    <xf numFmtId="0" fontId="0" fillId="7" borderId="13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7" borderId="3" xfId="0" applyFill="1" applyBorder="1"/>
    <xf numFmtId="9" fontId="0" fillId="7" borderId="17" xfId="0" applyNumberFormat="1" applyFill="1" applyBorder="1" applyAlignment="1">
      <alignment horizontal="center"/>
    </xf>
    <xf numFmtId="0" fontId="0" fillId="7" borderId="17" xfId="0" applyFill="1" applyBorder="1" applyAlignment="1">
      <alignment horizontal="center"/>
    </xf>
    <xf numFmtId="164" fontId="0" fillId="7" borderId="16" xfId="0" applyNumberFormat="1" applyFill="1" applyBorder="1" applyAlignment="1">
      <alignment horizontal="center" vertical="center"/>
    </xf>
    <xf numFmtId="165" fontId="0" fillId="7" borderId="15" xfId="0" applyNumberFormat="1" applyFill="1" applyBorder="1" applyAlignment="1">
      <alignment horizontal="center" vertical="center"/>
    </xf>
    <xf numFmtId="164" fontId="0" fillId="7" borderId="15" xfId="0" applyNumberFormat="1" applyFill="1" applyBorder="1" applyAlignment="1">
      <alignment horizontal="center" vertical="center"/>
    </xf>
    <xf numFmtId="10" fontId="0" fillId="7" borderId="15" xfId="0" applyNumberFormat="1" applyFill="1" applyBorder="1" applyAlignment="1">
      <alignment horizontal="center" vertical="center"/>
    </xf>
    <xf numFmtId="0" fontId="5" fillId="7" borderId="4" xfId="0" applyFont="1" applyFill="1" applyBorder="1"/>
    <xf numFmtId="0" fontId="0" fillId="7" borderId="3" xfId="0" applyFill="1" applyBorder="1" applyAlignment="1">
      <alignment horizontal="left" vertical="center"/>
    </xf>
    <xf numFmtId="0" fontId="0" fillId="7" borderId="4" xfId="0" applyFill="1" applyBorder="1" applyAlignment="1">
      <alignment horizontal="left" vertical="center"/>
    </xf>
    <xf numFmtId="0" fontId="0" fillId="7" borderId="6" xfId="0" applyFill="1" applyBorder="1" applyAlignment="1">
      <alignment horizontal="center" vertical="center"/>
    </xf>
    <xf numFmtId="9" fontId="0" fillId="7" borderId="19" xfId="0" applyNumberFormat="1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6" fontId="0" fillId="7" borderId="20" xfId="0" applyNumberFormat="1" applyFill="1" applyBorder="1" applyAlignment="1">
      <alignment horizontal="center" vertical="center"/>
    </xf>
    <xf numFmtId="164" fontId="0" fillId="7" borderId="19" xfId="0" applyNumberFormat="1" applyFill="1" applyBorder="1" applyAlignment="1">
      <alignment horizontal="center" vertical="center"/>
    </xf>
    <xf numFmtId="0" fontId="0" fillId="7" borderId="19" xfId="0" applyFill="1" applyBorder="1" applyAlignment="1">
      <alignment horizontal="center" vertical="center"/>
    </xf>
    <xf numFmtId="0" fontId="0" fillId="7" borderId="0" xfId="0" applyFill="1" applyAlignment="1">
      <alignment horizontal="left" vertical="center"/>
    </xf>
    <xf numFmtId="164" fontId="0" fillId="7" borderId="7" xfId="0" applyNumberFormat="1" applyFill="1" applyBorder="1" applyAlignment="1">
      <alignment horizontal="center" vertical="center"/>
    </xf>
    <xf numFmtId="165" fontId="0" fillId="7" borderId="7" xfId="0" applyNumberFormat="1" applyFill="1" applyBorder="1" applyAlignment="1">
      <alignment horizontal="center" vertical="center"/>
    </xf>
    <xf numFmtId="6" fontId="0" fillId="7" borderId="7" xfId="0" applyNumberFormat="1" applyFill="1" applyBorder="1" applyAlignment="1">
      <alignment horizontal="center" vertical="center"/>
    </xf>
    <xf numFmtId="0" fontId="0" fillId="7" borderId="7" xfId="0" applyFill="1" applyBorder="1" applyAlignment="1">
      <alignment horizontal="left" vertical="center"/>
    </xf>
    <xf numFmtId="6" fontId="1" fillId="3" borderId="21" xfId="0" applyNumberFormat="1" applyFont="1" applyFill="1" applyBorder="1" applyAlignment="1">
      <alignment horizontal="center" vertical="center"/>
    </xf>
    <xf numFmtId="164" fontId="1" fillId="3" borderId="18" xfId="0" applyNumberFormat="1" applyFont="1" applyFill="1" applyBorder="1" applyAlignment="1">
      <alignment horizontal="center" vertical="center"/>
    </xf>
    <xf numFmtId="164" fontId="1" fillId="7" borderId="2" xfId="0" applyNumberFormat="1" applyFont="1" applyFill="1" applyBorder="1" applyAlignment="1">
      <alignment horizontal="center" vertical="center"/>
    </xf>
    <xf numFmtId="0" fontId="5" fillId="4" borderId="2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2" fontId="1" fillId="9" borderId="2" xfId="0" applyNumberFormat="1" applyFont="1" applyFill="1" applyBorder="1" applyAlignment="1">
      <alignment horizontal="center"/>
    </xf>
    <xf numFmtId="0" fontId="5" fillId="8" borderId="2" xfId="0" applyFont="1" applyFill="1" applyBorder="1" applyAlignment="1">
      <alignment horizontal="left" vertical="center"/>
    </xf>
    <xf numFmtId="0" fontId="5" fillId="0" borderId="0" xfId="0" applyFont="1"/>
    <xf numFmtId="0" fontId="1" fillId="10" borderId="4" xfId="0" applyFont="1" applyFill="1" applyBorder="1"/>
    <xf numFmtId="164" fontId="0" fillId="10" borderId="7" xfId="0" applyNumberFormat="1" applyFill="1" applyBorder="1" applyAlignment="1">
      <alignment horizontal="center" vertical="center"/>
    </xf>
    <xf numFmtId="0" fontId="1" fillId="10" borderId="4" xfId="0" applyFont="1" applyFill="1" applyBorder="1" applyAlignment="1">
      <alignment vertical="center"/>
    </xf>
    <xf numFmtId="10" fontId="0" fillId="10" borderId="7" xfId="0" applyNumberFormat="1" applyFill="1" applyBorder="1" applyAlignment="1">
      <alignment horizontal="center" vertical="center"/>
    </xf>
    <xf numFmtId="3" fontId="0" fillId="10" borderId="7" xfId="0" applyNumberFormat="1" applyFill="1" applyBorder="1" applyAlignment="1">
      <alignment horizontal="center" vertical="center"/>
    </xf>
    <xf numFmtId="8" fontId="2" fillId="10" borderId="7" xfId="0" applyNumberFormat="1" applyFont="1" applyFill="1" applyBorder="1" applyAlignment="1">
      <alignment horizontal="center" vertical="center"/>
    </xf>
    <xf numFmtId="0" fontId="1" fillId="10" borderId="8" xfId="0" applyFont="1" applyFill="1" applyBorder="1"/>
    <xf numFmtId="164" fontId="0" fillId="10" borderId="2" xfId="0" applyNumberFormat="1" applyFill="1" applyBorder="1" applyAlignment="1">
      <alignment horizontal="center" vertical="center"/>
    </xf>
    <xf numFmtId="0" fontId="1" fillId="10" borderId="5" xfId="0" applyFont="1" applyFill="1" applyBorder="1"/>
    <xf numFmtId="10" fontId="0" fillId="10" borderId="1" xfId="0" applyNumberFormat="1" applyFill="1" applyBorder="1" applyAlignment="1">
      <alignment horizontal="center" vertical="center"/>
    </xf>
    <xf numFmtId="165" fontId="0" fillId="10" borderId="6" xfId="0" applyNumberFormat="1" applyFill="1" applyBorder="1" applyAlignment="1">
      <alignment horizontal="center" vertical="center"/>
    </xf>
    <xf numFmtId="165" fontId="0" fillId="10" borderId="7" xfId="0" applyNumberFormat="1" applyFill="1" applyBorder="1" applyAlignment="1">
      <alignment horizontal="center" vertical="center"/>
    </xf>
    <xf numFmtId="165" fontId="0" fillId="10" borderId="1" xfId="0" applyNumberFormat="1" applyFill="1" applyBorder="1" applyAlignment="1">
      <alignment horizontal="center" vertical="center"/>
    </xf>
    <xf numFmtId="165" fontId="5" fillId="10" borderId="2" xfId="0" applyNumberFormat="1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1" fillId="2" borderId="4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8" borderId="8" xfId="0" applyFont="1" applyFill="1" applyBorder="1" applyAlignment="1">
      <alignment horizontal="center" vertical="center"/>
    </xf>
    <xf numFmtId="0" fontId="7" fillId="8" borderId="1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164" fontId="4" fillId="4" borderId="8" xfId="0" applyNumberFormat="1" applyFont="1" applyFill="1" applyBorder="1" applyAlignment="1">
      <alignment horizontal="center" vertical="center"/>
    </xf>
    <xf numFmtId="164" fontId="4" fillId="4" borderId="9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164" fontId="4" fillId="6" borderId="8" xfId="0" applyNumberFormat="1" applyFont="1" applyFill="1" applyBorder="1" applyAlignment="1">
      <alignment horizontal="center" vertical="center"/>
    </xf>
    <xf numFmtId="164" fontId="4" fillId="6" borderId="9" xfId="0" applyNumberFormat="1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/>
    </xf>
    <xf numFmtId="0" fontId="7" fillId="6" borderId="10" xfId="0" applyFont="1" applyFill="1" applyBorder="1" applyAlignment="1">
      <alignment horizontal="center"/>
    </xf>
    <xf numFmtId="0" fontId="7" fillId="6" borderId="11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CC00CC"/>
      <color rgb="FFDF494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tabSelected="1" workbookViewId="0">
      <selection activeCell="C28" sqref="C28"/>
    </sheetView>
  </sheetViews>
  <sheetFormatPr defaultColWidth="8.7890625" defaultRowHeight="14.4" x14ac:dyDescent="0.55000000000000004"/>
  <cols>
    <col min="1" max="1" width="33.68359375" customWidth="1"/>
    <col min="2" max="2" width="31.3125" style="1" customWidth="1"/>
    <col min="7" max="7" width="47.5234375" customWidth="1"/>
    <col min="8" max="8" width="11" bestFit="1" customWidth="1"/>
    <col min="9" max="9" width="14" customWidth="1"/>
  </cols>
  <sheetData>
    <row r="1" spans="1:10" ht="14.7" thickBot="1" x14ac:dyDescent="0.6">
      <c r="A1" s="77" t="s">
        <v>0</v>
      </c>
      <c r="B1" s="9" t="s">
        <v>58</v>
      </c>
    </row>
    <row r="2" spans="1:10" ht="14.7" thickBot="1" x14ac:dyDescent="0.6">
      <c r="A2" s="78"/>
      <c r="B2" s="10" t="s">
        <v>59</v>
      </c>
      <c r="G2" s="85" t="s">
        <v>44</v>
      </c>
      <c r="H2" s="86"/>
      <c r="I2" s="87"/>
    </row>
    <row r="3" spans="1:10" ht="15.9" thickBot="1" x14ac:dyDescent="0.6">
      <c r="A3" s="79" t="s">
        <v>17</v>
      </c>
      <c r="B3" s="80"/>
      <c r="G3" s="20" t="s">
        <v>24</v>
      </c>
      <c r="H3" s="23">
        <f>B4</f>
        <v>129900</v>
      </c>
      <c r="I3" s="19"/>
    </row>
    <row r="4" spans="1:10" x14ac:dyDescent="0.55000000000000004">
      <c r="A4" s="11" t="s">
        <v>1</v>
      </c>
      <c r="B4" s="2">
        <v>129900</v>
      </c>
      <c r="G4" s="27" t="s">
        <v>25</v>
      </c>
      <c r="H4" s="24">
        <f>B18</f>
        <v>17900</v>
      </c>
      <c r="I4" s="17"/>
    </row>
    <row r="5" spans="1:10" ht="14.7" thickBot="1" x14ac:dyDescent="0.6">
      <c r="A5" s="12" t="s">
        <v>10</v>
      </c>
      <c r="B5" s="3">
        <v>2000</v>
      </c>
      <c r="G5" s="16" t="s">
        <v>26</v>
      </c>
      <c r="H5" s="25">
        <v>189900</v>
      </c>
      <c r="I5" s="17"/>
    </row>
    <row r="6" spans="1:10" ht="39" customHeight="1" thickBot="1" x14ac:dyDescent="0.6">
      <c r="A6" s="67" t="s">
        <v>19</v>
      </c>
      <c r="B6" s="3">
        <v>131900</v>
      </c>
      <c r="C6" s="94" t="s">
        <v>60</v>
      </c>
      <c r="D6" s="95"/>
      <c r="E6" s="96"/>
      <c r="G6" s="16" t="s">
        <v>31</v>
      </c>
      <c r="H6" s="25">
        <f>(I6*H5)</f>
        <v>3798</v>
      </c>
      <c r="I6" s="21">
        <v>0.02</v>
      </c>
      <c r="J6" t="s">
        <v>46</v>
      </c>
    </row>
    <row r="7" spans="1:10" ht="14.7" thickBot="1" x14ac:dyDescent="0.6">
      <c r="A7" s="13" t="s">
        <v>2</v>
      </c>
      <c r="B7" s="4">
        <v>81200</v>
      </c>
      <c r="C7" t="s">
        <v>54</v>
      </c>
      <c r="G7" s="16" t="s">
        <v>11</v>
      </c>
      <c r="H7" s="26">
        <v>0.12</v>
      </c>
      <c r="I7" s="17"/>
    </row>
    <row r="8" spans="1:10" ht="19.5" customHeight="1" thickBot="1" x14ac:dyDescent="0.6">
      <c r="A8" s="81" t="s">
        <v>3</v>
      </c>
      <c r="B8" s="82"/>
      <c r="G8" s="16" t="s">
        <v>28</v>
      </c>
      <c r="H8" s="25">
        <f>(H5*H7)/12</f>
        <v>1899</v>
      </c>
      <c r="I8" s="17"/>
    </row>
    <row r="9" spans="1:10" ht="14.7" thickBot="1" x14ac:dyDescent="0.6">
      <c r="A9" s="12" t="s">
        <v>4</v>
      </c>
      <c r="B9" s="3">
        <v>1350</v>
      </c>
      <c r="C9" t="s">
        <v>57</v>
      </c>
      <c r="G9" s="16" t="s">
        <v>29</v>
      </c>
      <c r="H9" s="25">
        <f>(H8*I9)</f>
        <v>3798</v>
      </c>
      <c r="I9" s="22">
        <v>2</v>
      </c>
    </row>
    <row r="10" spans="1:10" ht="14.7" thickBot="1" x14ac:dyDescent="0.6">
      <c r="A10" s="12" t="s">
        <v>22</v>
      </c>
      <c r="B10" s="3">
        <v>135</v>
      </c>
      <c r="C10" t="s">
        <v>56</v>
      </c>
      <c r="G10" s="45" t="s">
        <v>30</v>
      </c>
      <c r="H10" s="43">
        <v>5280</v>
      </c>
      <c r="I10" s="18"/>
    </row>
    <row r="11" spans="1:10" ht="14.7" thickBot="1" x14ac:dyDescent="0.6">
      <c r="A11" s="12" t="s">
        <v>5</v>
      </c>
      <c r="B11" s="5">
        <v>58</v>
      </c>
      <c r="C11" s="88" t="s">
        <v>55</v>
      </c>
      <c r="D11" s="89"/>
      <c r="E11" s="90"/>
    </row>
    <row r="12" spans="1:10" ht="25.2" customHeight="1" thickBot="1" x14ac:dyDescent="0.6">
      <c r="A12" s="12" t="s">
        <v>6</v>
      </c>
      <c r="B12" s="6">
        <v>61</v>
      </c>
      <c r="C12" s="91"/>
      <c r="D12" s="92"/>
      <c r="E12" s="93"/>
      <c r="G12" s="72" t="s">
        <v>43</v>
      </c>
      <c r="H12" s="73"/>
      <c r="I12" s="74"/>
    </row>
    <row r="13" spans="1:10" ht="14.7" thickBot="1" x14ac:dyDescent="0.6">
      <c r="A13" s="12" t="s">
        <v>18</v>
      </c>
      <c r="B13" s="3">
        <v>65</v>
      </c>
      <c r="G13" s="28" t="s">
        <v>32</v>
      </c>
      <c r="H13" s="34">
        <v>1695</v>
      </c>
      <c r="I13" s="30"/>
    </row>
    <row r="14" spans="1:10" ht="14.7" thickBot="1" x14ac:dyDescent="0.6">
      <c r="A14" s="14" t="s">
        <v>7</v>
      </c>
      <c r="B14" s="8">
        <f>(B9-(B10++B11+B12+B13))</f>
        <v>1031</v>
      </c>
      <c r="G14" s="29" t="s">
        <v>27</v>
      </c>
      <c r="H14" s="35">
        <f>(B19*I14)</f>
        <v>1120</v>
      </c>
      <c r="I14" s="31">
        <v>0.01</v>
      </c>
    </row>
    <row r="15" spans="1:10" ht="14.7" thickBot="1" x14ac:dyDescent="0.6">
      <c r="A15" s="12" t="s">
        <v>14</v>
      </c>
      <c r="B15" s="7">
        <f>(B14*12)/B6</f>
        <v>9.3798332069749815E-2</v>
      </c>
      <c r="G15" s="29" t="s">
        <v>33</v>
      </c>
      <c r="H15" s="36">
        <v>250</v>
      </c>
      <c r="I15" s="32"/>
    </row>
    <row r="16" spans="1:10" ht="15.9" thickBot="1" x14ac:dyDescent="0.6">
      <c r="A16" s="83" t="s">
        <v>8</v>
      </c>
      <c r="B16" s="84"/>
      <c r="G16" s="29" t="s">
        <v>34</v>
      </c>
      <c r="H16" s="36">
        <v>500</v>
      </c>
      <c r="I16" s="32"/>
    </row>
    <row r="17" spans="1:9" ht="14.7" thickBot="1" x14ac:dyDescent="0.6">
      <c r="A17" s="51" t="s">
        <v>20</v>
      </c>
      <c r="B17" s="52">
        <v>129900</v>
      </c>
      <c r="G17" s="29" t="s">
        <v>35</v>
      </c>
      <c r="H17" s="36">
        <v>300</v>
      </c>
      <c r="I17" s="32"/>
    </row>
    <row r="18" spans="1:9" ht="14.55" customHeight="1" thickBot="1" x14ac:dyDescent="0.6">
      <c r="A18" s="51" t="s">
        <v>9</v>
      </c>
      <c r="B18" s="52">
        <v>17900</v>
      </c>
      <c r="C18" s="68" t="s">
        <v>47</v>
      </c>
      <c r="D18" s="69"/>
      <c r="G18" s="29" t="s">
        <v>36</v>
      </c>
      <c r="H18" s="36">
        <v>480</v>
      </c>
      <c r="I18" s="32"/>
    </row>
    <row r="19" spans="1:9" ht="35.4" customHeight="1" thickBot="1" x14ac:dyDescent="0.6">
      <c r="A19" s="53" t="s">
        <v>16</v>
      </c>
      <c r="B19" s="52">
        <v>112000</v>
      </c>
      <c r="C19" s="70"/>
      <c r="D19" s="71"/>
      <c r="G19" s="46" t="s">
        <v>37</v>
      </c>
      <c r="H19" s="42">
        <f>SUM(H13:H18)</f>
        <v>4345</v>
      </c>
      <c r="I19" s="33"/>
    </row>
    <row r="20" spans="1:9" x14ac:dyDescent="0.55000000000000004">
      <c r="A20" s="51" t="s">
        <v>11</v>
      </c>
      <c r="B20" s="54">
        <v>7.0000000000000007E-2</v>
      </c>
      <c r="E20" s="15"/>
      <c r="G20" s="37" t="s">
        <v>38</v>
      </c>
    </row>
    <row r="21" spans="1:9" ht="14.7" thickBot="1" x14ac:dyDescent="0.6">
      <c r="A21" s="51" t="s">
        <v>12</v>
      </c>
      <c r="B21" s="55">
        <v>360</v>
      </c>
    </row>
    <row r="22" spans="1:9" ht="14.7" thickBot="1" x14ac:dyDescent="0.6">
      <c r="A22" s="51" t="s">
        <v>15</v>
      </c>
      <c r="B22" s="56">
        <f>-PMT((B20/12),B21,B19,0)</f>
        <v>745.13879460068517</v>
      </c>
      <c r="G22" s="75" t="s">
        <v>39</v>
      </c>
      <c r="H22" s="76"/>
    </row>
    <row r="23" spans="1:9" ht="14.7" thickBot="1" x14ac:dyDescent="0.6">
      <c r="A23" s="57" t="s">
        <v>13</v>
      </c>
      <c r="B23" s="58">
        <f>(B14-B22)</f>
        <v>285.86120539931483</v>
      </c>
      <c r="C23" s="50" t="s">
        <v>23</v>
      </c>
      <c r="G23" s="41" t="s">
        <v>9</v>
      </c>
      <c r="H23" s="38">
        <f>B18</f>
        <v>17900</v>
      </c>
    </row>
    <row r="24" spans="1:9" ht="14.7" thickBot="1" x14ac:dyDescent="0.6">
      <c r="A24" s="59" t="s">
        <v>21</v>
      </c>
      <c r="B24" s="60">
        <f>(B23*12)/B18</f>
        <v>0.19163879691574179</v>
      </c>
      <c r="G24" s="41" t="s">
        <v>40</v>
      </c>
      <c r="H24" s="39">
        <v>2000</v>
      </c>
    </row>
    <row r="25" spans="1:9" ht="30" customHeight="1" thickBot="1" x14ac:dyDescent="0.6">
      <c r="B25" s="65" t="s">
        <v>48</v>
      </c>
      <c r="G25" s="41" t="s">
        <v>41</v>
      </c>
      <c r="H25" s="38">
        <f>H10</f>
        <v>5280</v>
      </c>
    </row>
    <row r="26" spans="1:9" ht="14.7" thickBot="1" x14ac:dyDescent="0.6">
      <c r="B26" s="61">
        <v>17900</v>
      </c>
      <c r="C26" s="66" t="s">
        <v>51</v>
      </c>
      <c r="G26" s="41" t="s">
        <v>53</v>
      </c>
      <c r="H26" s="40">
        <v>6500</v>
      </c>
    </row>
    <row r="27" spans="1:9" ht="29.1" thickBot="1" x14ac:dyDescent="0.6">
      <c r="B27" s="62">
        <v>2000</v>
      </c>
      <c r="C27" s="66" t="s">
        <v>50</v>
      </c>
      <c r="G27" s="47" t="s">
        <v>45</v>
      </c>
      <c r="H27" s="44">
        <f>SUM(H23:H26)</f>
        <v>31680</v>
      </c>
    </row>
    <row r="28" spans="1:9" ht="14.7" thickBot="1" x14ac:dyDescent="0.6">
      <c r="B28" s="62">
        <v>4400</v>
      </c>
      <c r="C28" s="66" t="s">
        <v>49</v>
      </c>
      <c r="G28" s="49" t="s">
        <v>42</v>
      </c>
      <c r="H28" s="48">
        <f>H27/(B23*12)</f>
        <v>9.2352510593811683</v>
      </c>
    </row>
    <row r="29" spans="1:9" ht="14.7" thickBot="1" x14ac:dyDescent="0.6">
      <c r="B29" s="63">
        <v>6500</v>
      </c>
      <c r="C29" s="66" t="s">
        <v>52</v>
      </c>
    </row>
    <row r="30" spans="1:9" ht="14.7" thickBot="1" x14ac:dyDescent="0.6">
      <c r="B30" s="64">
        <f>SUM(B26:B29)</f>
        <v>30800</v>
      </c>
    </row>
    <row r="32" spans="1:9" ht="15" customHeight="1" x14ac:dyDescent="0.55000000000000004"/>
  </sheetData>
  <mergeCells count="10">
    <mergeCell ref="C18:D19"/>
    <mergeCell ref="G12:I12"/>
    <mergeCell ref="G22:H22"/>
    <mergeCell ref="A1:A2"/>
    <mergeCell ref="A3:B3"/>
    <mergeCell ref="A8:B8"/>
    <mergeCell ref="A16:B16"/>
    <mergeCell ref="G2:I2"/>
    <mergeCell ref="C11:E12"/>
    <mergeCell ref="C6:E6"/>
  </mergeCells>
  <conditionalFormatting sqref="B23">
    <cfRule type="cellIs" dxfId="1" priority="3" operator="greaterThan">
      <formula>0</formula>
    </cfRule>
    <cfRule type="cellIs" dxfId="0" priority="4" operator="lessThan">
      <formula>0</formula>
    </cfRule>
  </conditionalFormatting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890625" defaultRowHeight="14.4" x14ac:dyDescent="0.5500000000000000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7890625" defaultRowHeight="14.4" x14ac:dyDescent="0.5500000000000000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</dc:creator>
  <cp:lastModifiedBy>Robert Feol</cp:lastModifiedBy>
  <cp:lastPrinted>2012-12-16T18:20:48Z</cp:lastPrinted>
  <dcterms:created xsi:type="dcterms:W3CDTF">2012-12-16T17:10:28Z</dcterms:created>
  <dcterms:modified xsi:type="dcterms:W3CDTF">2025-05-23T19:03:00Z</dcterms:modified>
</cp:coreProperties>
</file>